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<sst xmlns="http://schemas.openxmlformats.org/spreadsheetml/2006/main" count="4310" uniqueCount="999">
  <si>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</si>
  <si>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</si>
  <si>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</si>
  <si>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</si>
  <si>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</si>
  <si>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</si>
  <si>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</si>
  <si>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</si>
  <si>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</si>
  <si>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</si>
  <si>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</si>
  <si>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</si>
  <si>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</si>
  <si>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</si>
  <si>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</si>
  <si>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</si>
  <si>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</si>
  <si>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</si>
  <si>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</si>
  <si>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</si>
  <si>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</si>
  <si>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</si>
  <si>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</si>
  <si>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</si>
  <si>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</si>
  <si>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</si>
  <si>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</si>
  <si>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</si>
  <si>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</si>
  <si>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</si>
  <si>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</si>
  <si>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</si>
  <si>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</si>
  <si>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</si>
  <si>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</si>
  <si>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</si>
  <si>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</si>
  <si>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</si>
  <si>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</si>
  <si>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</si>
  <si>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</si>
  <si>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</si>
  <si>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</si>
  <si>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</si>
  <si>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</si>
  <si>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</si>
  <si>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</si>
  <si>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</si>
  <si>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</si>
  <si>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</si>
  <si>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</si>
  <si>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</si>
  <si>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</si>
  <si>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</si>
  <si>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</si>
  <si>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</si>
  <si>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</si>
  <si>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</si>
  <si>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</si>
  <si>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</si>
  <si>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</si>
  <si>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</si>
  <si>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</si>
  <si>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</si>
  <si>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</si>
  <si>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</si>
  <si>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</si>
  <si>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</si>
  <si>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</si>
  <si>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</si>
  <si>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</si>
  <si>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</si>
  <si>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</si>
  <si>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</si>
  <si>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</si>
  <si>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</si>
  <si>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</si>
  <si>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</si>
  <si>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</si>
  <si>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</si>
  <si>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</si>
  <si>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</si>
  <si>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</si>
  <si>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</si>
  <si>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</si>
  <si>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</si>
  <si>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</si>
  <si>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</si>
  <si>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</si>
  <si>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</si>
  <si>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</si>
  <si>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</si>
  <si>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</si>
  <si>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</si>
  <si>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</si>
  <si>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</si>
  <si>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</si>
  <si>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</si>
  <si>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</si>
  <si>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</si>
  <si>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</si>
  <si>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</si>
  <si>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</si>
  <si>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</si>
  <si>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</si>
  <si>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</si>
  <si>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</si>
  <si>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</si>
  <si>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</si>
  <si>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</si>
  <si>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</si>
  <si>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</si>
  <si>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</si>
  <si>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</si>
  <si>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</si>
  <si>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</si>
  <si>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</si>
  <si>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</si>
  <si>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</si>
  <si>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</si>
  <si>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</si>
  <si>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</si>
  <si>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</si>
  <si>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</si>
  <si>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</si>
  <si>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</si>
  <si>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</si>
  <si>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</si>
  <si>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</si>
  <si>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</si>
  <si>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</si>
  <si>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</si>
  <si>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</si>
  <si>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</si>
  <si>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</si>
  <si>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</si>
  <si>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</si>
  <si>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</si>
  <si>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</si>
  <si>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</si>
  <si>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</si>
  <si>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</si>
  <si>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</si>
  <si>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</si>
  <si>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</si>
  <si>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</si>
  <si>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</si>
  <si>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</si>
  <si>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</si>
  <si>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</si>
  <si>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</si>
  <si>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</si>
  <si>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</si>
  <si>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</si>
  <si>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</si>
  <si>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</si>
  <si>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</si>
  <si>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</si>
  <si>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</si>
  <si>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</si>
  <si>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</si>
  <si>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</si>
  <si>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</si>
  <si>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</si>
  <si>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</si>
  <si>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</si>
  <si>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</si>
  <si>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</si>
  <si>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</si>
  <si>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</si>
  <si>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</si>
  <si>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</si>
  <si>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</si>
  <si>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</si>
  <si>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</si>
  <si>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</si>
  <si>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</si>
  <si>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</si>
  <si>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</si>
  <si>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</si>
  <si>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</si>
  <si>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</si>
  <si>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</si>
  <si>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</si>
  <si>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</si>
  <si>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</si>
  <si>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</si>
  <si>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</si>
  <si>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</si>
  <si>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</si>
  <si>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</si>
  <si>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</si>
  <si>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</si>
  <si>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</si>
  <si>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</si>
  <si>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</si>
  <si>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</si>
  <si>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</si>
  <si>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</si>
  <si>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</si>
  <si>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</si>
  <si>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</si>
  <si>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</si>
  <si>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</si>
  <si>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</si>
  <si>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</si>
  <si>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</si>
  <si>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</si>
  <si>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</si>
  <si>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</si>
  <si>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</si>
  <si>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</si>
  <si>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</si>
  <si>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</si>
  <si>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</si>
  <si>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</si>
  <si>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</si>
  <si>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</si>
  <si>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</si>
  <si>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</si>
  <si>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</si>
  <si>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</si>
  <si>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</si>
  <si>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</si>
  <si>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</si>
  <si>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</si>
  <si>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</si>
  <si>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</si>
  <si>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</si>
  <si>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</si>
  <si>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</si>
  <si>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</si>
  <si>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</si>
  <si>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</si>
  <si>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</si>
  <si>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</si>
  <si>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</si>
  <si>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</si>
  <si>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</si>
  <si>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</si>
  <si>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</si>
  <si>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</si>
  <si>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</si>
  <si>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</si>
  <si>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</si>
  <si>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</si>
  <si>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</si>
  <si>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</si>
  <si>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</si>
  <si>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</si>
  <si>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</si>
  <si>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</si>
  <si>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</si>
  <si>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</si>
  <si>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</si>
  <si>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</si>
  <si>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</si>
  <si>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</si>
  <si>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</si>
  <si>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</si>
  <si>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</si>
  <si>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</si>
  <si>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</si>
  <si>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</si>
  <si>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</si>
  <si>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</si>
  <si>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</si>
  <si>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</si>
  <si>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</si>
  <si>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</si>
  <si>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</si>
  <si>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</si>
  <si>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</si>
  <si>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</si>
  <si>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</si>
  <si>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</si>
  <si>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</si>
  <si>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</si>
  <si>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</si>
  <si>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</si>
  <si>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</si>
  <si>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</si>
  <si>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</si>
  <si>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</si>
  <si>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</si>
  <si>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</si>
  <si>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</si>
  <si>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</si>
  <si>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</si>
  <si>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</si>
  <si>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</si>
  <si>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</si>
  <si>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</si>
  <si>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</si>
  <si>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</si>
  <si>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</si>
  <si>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</si>
  <si>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</si>
  <si>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</si>
  <si>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</si>
  <si>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</si>
  <si>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</si>
  <si>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</si>
  <si>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</si>
  <si>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</si>
  <si>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</si>
  <si>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</si>
  <si>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</si>
  <si>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</si>
  <si>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</si>
  <si>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</si>
  <si>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</si>
  <si>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</si>
  <si>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</si>
  <si>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</si>
  <si>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</si>
  <si>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</si>
  <si>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</si>
  <si>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</si>
  <si>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</si>
  <si>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</si>
  <si>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</si>
  <si>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</si>
  <si>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</si>
  <si>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</si>
  <si>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</si>
  <si>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</si>
  <si>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</si>
  <si>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</si>
  <si>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</si>
  <si>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</si>
  <si>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</si>
  <si>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</si>
  <si>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</si>
  <si>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</si>
  <si>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</si>
  <si>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</si>
  <si>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</si>
  <si>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</si>
  <si>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</si>
  <si>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</si>
  <si>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</si>
  <si>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</si>
  <si>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</si>
  <si>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</si>
  <si>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</si>
  <si>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</si>
  <si>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</si>
  <si>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</si>
  <si>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</si>
  <si>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</si>
  <si>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</si>
  <si>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</si>
  <si>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</si>
  <si>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</si>
  <si>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</si>
  <si>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</si>
  <si>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</si>
  <si>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</si>
  <si>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</si>
  <si>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</si>
  <si>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</si>
  <si>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</si>
  <si>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</si>
  <si>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</si>
  <si>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</si>
  <si>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</si>
  <si>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</si>
  <si>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</si>
  <si>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</si>
  <si>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</si>
  <si>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</si>
  <si>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</si>
  <si>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</si>
  <si>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</si>
  <si>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</si>
  <si>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</si>
  <si>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</si>
  <si>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</si>
  <si>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</si>
  <si>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</si>
  <si>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</si>
  <si>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</si>
  <si>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</si>
  <si>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</si>
  <si>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</si>
  <si>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</si>
  <si>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</si>
  <si>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</si>
  <si>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</si>
  <si>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</si>
  <si>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</si>
  <si>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</si>
  <si>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</si>
  <si>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</si>
  <si>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</si>
  <si>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</si>
  <si>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</si>
  <si>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</si>
  <si>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</si>
  <si>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</si>
  <si>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</si>
  <si>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</si>
  <si>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</si>
  <si>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</si>
  <si>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</si>
  <si>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</si>
  <si>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</si>
  <si>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</si>
  <si>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</si>
  <si>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</si>
  <si>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</si>
  <si>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</si>
  <si>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</si>
  <si>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</si>
  <si>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</si>
  <si>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</si>
  <si>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</si>
  <si>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</si>
  <si>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</si>
  <si>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</si>
  <si>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</si>
  <si>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</si>
  <si>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</si>
  <si>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</si>
  <si>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</si>
  <si>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</si>
  <si>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</si>
  <si>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</si>
  <si>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</si>
  <si>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</si>
  <si>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</si>
  <si>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</si>
  <si>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</si>
  <si>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</si>
  <si>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</si>
  <si>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</si>
  <si>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</si>
  <si>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</si>
  <si>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</si>
  <si>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</si>
  <si>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</si>
  <si>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</si>
  <si>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</si>
  <si>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</si>
  <si>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</si>
  <si>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</si>
  <si>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</si>
  <si>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</si>
  <si>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</si>
  <si>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</si>
  <si>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</si>
  <si>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</si>
  <si>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</si>
  <si>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</si>
  <si>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</si>
  <si>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</si>
  <si>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</si>
  <si>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</si>
  <si>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</si>
  <si>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</si>
  <si>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</si>
  <si>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</si>
  <si>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</si>
  <si>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</si>
  <si>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</si>
  <si>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</si>
  <si>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</si>
  <si>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</si>
  <si>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</si>
  <si>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</si>
  <si>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</si>
  <si>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</si>
  <si>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</si>
  <si>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</si>
  <si>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</si>
  <si>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</si>
  <si>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</si>
  <si>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</si>
  <si>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</si>
  <si>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</si>
  <si>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</si>
  <si>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</si>
  <si>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</si>
  <si>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</si>
  <si>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</si>
  <si>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</si>
  <si>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</si>
  <si>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</si>
  <si>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</si>
  <si>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</si>
  <si>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</si>
  <si>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</si>
  <si>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</si>
  <si>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</si>
  <si>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</si>
  <si>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</si>
  <si>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</si>
  <si>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</si>
  <si>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</si>
  <si>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</si>
  <si>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</si>
  <si>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</si>
  <si>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</si>
  <si>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</si>
  <si>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</si>
  <si>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</si>
  <si>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</si>
  <si>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</si>
  <si>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</si>
  <si>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</si>
  <si>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</si>
  <si>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</si>
  <si>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</si>
  <si>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</si>
  <si>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</si>
  <si>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</si>
  <si>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</si>
  <si>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</si>
  <si>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</si>
  <si>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</si>
  <si>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</si>
  <si>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</si>
  <si>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</si>
  <si>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</si>
  <si>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</si>
  <si>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</si>
  <si>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</si>
  <si>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</si>
  <si>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</si>
  <si>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</si>
  <si>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</si>
  <si>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</si>
  <si>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</si>
  <si>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</si>
  <si>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</si>
  <si>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</si>
  <si>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</si>
  <si>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</si>
  <si>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</si>
  <si>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</si>
  <si>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</si>
  <si>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</si>
  <si>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</si>
  <si>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</si>
  <si>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</si>
  <si>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</si>
  <si>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</si>
  <si>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</si>
  <si>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</si>
  <si>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</si>
  <si>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</si>
  <si>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</si>
  <si>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</si>
  <si>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</si>
  <si>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</si>
  <si>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</si>
  <si>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</si>
  <si>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</si>
  <si>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</si>
  <si>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</si>
  <si>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</si>
  <si>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</si>
  <si>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</si>
  <si>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</si>
  <si>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</si>
  <si>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</si>
  <si>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</si>
  <si>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</si>
  <si>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</si>
  <si>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</si>
  <si>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</si>
  <si>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</si>
  <si>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</si>
  <si>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</si>
  <si>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</si>
  <si>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</si>
  <si>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</si>
  <si>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</si>
  <si>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</si>
  <si>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</si>
  <si>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</si>
  <si>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</si>
  <si>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</si>
  <si>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</si>
  <si>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</si>
  <si>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</si>
  <si>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</si>
  <si>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</si>
  <si>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</si>
  <si>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</si>
  <si>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</si>
  <si>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</si>
  <si>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</si>
  <si>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</si>
  <si>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</si>
  <si>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</si>
  <si>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</si>
  <si>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</si>
  <si>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</si>
  <si>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</si>
  <si>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</si>
  <si>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</si>
  <si>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</si>
  <si>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</si>
  <si>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</si>
  <si>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</si>
  <si>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</si>
  <si>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</si>
  <si>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</si>
  <si>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</si>
  <si>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</si>
  <si>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</si>
  <si>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</si>
  <si>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</si>
  <si>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</si>
  <si>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</si>
  <si>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</si>
  <si>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</si>
  <si>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</si>
  <si>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</si>
  <si>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</si>
  <si>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</si>
  <si>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</si>
  <si>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</si>
  <si>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</si>
  <si>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</si>
  <si>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</si>
  <si>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</si>
  <si>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</si>
  <si>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</si>
  <si>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</si>
  <si>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</si>
  <si>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</si>
  <si>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</si>
  <si>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</si>
  <si>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</si>
  <si>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</si>
  <si>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</si>
  <si>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</si>
  <si>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</si>
  <si>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</si>
  <si>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</si>
  <si>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</si>
  <si>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</si>
  <si>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</si>
  <si>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</si>
  <si>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</si>
  <si>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</si>
  <si>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</si>
  <si>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</si>
  <si>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</si>
  <si>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</si>
  <si>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</si>
  <si>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</si>
  <si>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</si>
  <si>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</si>
  <si>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</si>
  <si>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</si>
  <si>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</si>
  <si>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</si>
  <si>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</si>
  <si>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</si>
  <si>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</si>
  <si>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</si>
  <si>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</si>
  <si>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</si>
  <si>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</si>
  <si>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</si>
  <si>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</si>
  <si>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</si>
  <si>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</si>
  <si>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</si>
  <si>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</si>
  <si>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</si>
  <si>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</si>
  <si>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</si>
  <si>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</si>
  <si>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</si>
  <si>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</si>
  <si>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</si>
  <si>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</si>
  <si>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</si>
  <si>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</si>
  <si>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</si>
  <si>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</si>
  <si>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</si>
  <si>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</si>
  <si>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</si>
  <si>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</si>
  <si>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</si>
  <si>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</si>
  <si>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</si>
  <si>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</si>
  <si>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</si>
  <si>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</si>
  <si>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</si>
  <si>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</si>
  <si>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</si>
  <si>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</si>
  <si>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</si>
  <si>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</si>
  <si>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</si>
  <si>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</si>
  <si>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</si>
  <si>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</si>
  <si>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</si>
  <si>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</si>
  <si>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</si>
  <si>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</si>
  <si>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</si>
  <si>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</si>
  <si>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</si>
  <si>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</si>
  <si>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</si>
  <si>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</si>
  <si>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</si>
  <si>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</si>
  <si>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</si>
  <si>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</si>
  <si>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</si>
  <si>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</si>
  <si>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</si>
  <si>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</si>
  <si>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</si>
  <si>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</si>
  <si>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</si>
  <si>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</si>
  <si>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</si>
  <si>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</si>
  <si>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</si>
  <si>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</si>
  <si>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</si>
  <si>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</si>
  <si>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</si>
  <si>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</si>
  <si>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</si>
  <si>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</si>
  <si>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</si>
  <si>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</si>
  <si>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</si>
  <si>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</si>
  <si>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</si>
  <si>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</si>
  <si>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</si>
  <si>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</si>
  <si>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</si>
  <si>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</si>
  <si>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</si>
  <si>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</si>
  <si>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</si>
  <si>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</si>
  <si>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</si>
  <si>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</si>
  <si>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</si>
  <si>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</si>
  <si>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</si>
  <si>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</si>
  <si>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</si>
  <si>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</si>
  <si>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</si>
  <si>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</si>
  <si>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</si>
  <si>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</si>
  <si>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</si>
  <si>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</si>
  <si>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</si>
  <si>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</si>
  <si>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</si>
  <si>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</si>
  <si>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</si>
  <si>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</si>
  <si>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</si>
  <si>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</si>
  <si>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</si>
  <si>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</si>
  <si>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</si>
  <si>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</si>
  <si>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</si>
  <si>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</si>
  <si>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</si>
  <si>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</si>
  <si>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</si>
  <si>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</si>
  <si>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</si>
  <si>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</si>
  <si>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</si>
  <si>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</si>
  <si>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</si>
  <si>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</si>
  <si>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</si>
  <si>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</si>
  <si>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</si>
  <si>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</si>
  <si>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</si>
  <si>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</si>
  <si>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</si>
  <si>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</si>
  <si>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</si>
  <si>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</si>
  <si>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</si>
  <si>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</si>
  <si>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</si>
  <si>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</si>
  <si>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</si>
  <si>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</si>
  <si>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</si>
  <si>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</si>
  <si>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</si>
  <si>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</si>
  <si>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</si>
  <si>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</si>
  <si>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</si>
  <si>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</si>
  <si>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</si>
  <si>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</si>
  <si>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</si>
  <si>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</si>
  <si>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</si>
  <si>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</si>
  <si>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</si>
  <si>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</si>
  <si>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</si>
  <si>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</si>
  <si>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</si>
  <si>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</si>
  <si>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</si>
  <si>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</si>
  <si>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</si>
  <si>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</si>
  <si>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</si>
  <si>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</si>
  <si>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</si>
  <si>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</si>
  <si>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</si>
  <si>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</si>
  <si>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</si>
  <si>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</si>
  <si>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</si>
  <si>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</si>
  <si>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</si>
  <si>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</si>
  <si>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</si>
  <si>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</si>
  <si>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</si>
  <si>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</si>
  <si>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</si>
  <si>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</si>
  <si>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</si>
  <si>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</si>
  <si>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</si>
  <si>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</si>
  <si>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</si>
  <si>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</si>
  <si>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</si>
  <si>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</si>
  <si>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</si>
  <si>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</si>
  <si>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</si>
  <si>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</si>
  <si>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</si>
  <si>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</si>
  <si>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</si>
  <si>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</si>
  <si>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</si>
  <si>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</si>
  <si>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</si>
  <si>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</si>
  <si>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</si>
  <si>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</si>
  <si>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</si>
  <si>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</si>
  <si>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</si>
  <si>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</si>
  <si>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</si>
  <si>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</si>
  <si>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</si>
  <si>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</si>
  <si>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</si>
  <si>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</si>
  <si>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</si>
  <si>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</si>
  <si>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</si>
  <si>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</si>
  <si>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</si>
  <si>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</si>
  <si>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</si>
  <si>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</si>
  <si>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</si>
  <si>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</si>
  <si>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</si>
  <si>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</si>
  <si>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</si>
  <si>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</si>
  <si>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</si>
  <si>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</si>
  <si>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</si>
  <si>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</si>
  <si>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</si>
  <si>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</si>
  <si>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</si>
  <si>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</si>
  <si>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</si>
  <si>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</si>
  <si>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</si>
  <si>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</si>
  <si>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</si>
  <si>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</si>
  <si>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</si>
  <si>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</si>
  <si>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</si>
  <si>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</si>
  <si>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</si>
  <si>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</si>
  <si>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</si>
  <si>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</si>
  <si>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</si>
  <si>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</si>
  <si>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</si>
  <si>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</si>
  <si>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</si>
  <si>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</si>
  <si>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</si>
  <si>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</si>
  <si>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</si>
  <si>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</si>
  <si>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</si>
  <si>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</si>
  <si>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</si>
  <si>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</si>
  <si>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</si>
  <si>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</si>
  <si>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</si>
  <si>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</si>
  <si>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</si>
  <si>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</si>
  <si>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</si>
  <si>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</si>
  <si>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</si>
  <si>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</si>
  <si>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</si>
  <si>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</si>
  <si>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</si>
  <si>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</si>
  <si>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</si>
  <si>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</si>
  <si>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</si>
  <si>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</si>
  <si>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</si>
  <si>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</si>
  <si>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</si>
  <si>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</si>
  <si>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</si>
  <si>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</si>
  <si>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</si>
  <si>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</si>
  <si>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</si>
  <si>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</si>
  <si>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</si>
  <si>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</si>
  <si>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</si>
  <si>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</si>
  <si>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</si>
  <si>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</si>
  <si>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</si>
  <si>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</si>
  <si>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</si>
  <si>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</si>
  <si>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</si>
  <si>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</si>
  <si>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</si>
  <si>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</si>
  <si>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</si>
  <si>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</si>
  <si>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</si>
  <si>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</si>
  <si>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</si>
  <si>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</si>
  <si>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</si>
  <si>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</si>
  <si>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</si>
  <si>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</si>
  <si>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</si>
  <si>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</si>
  <si>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</si>
  <si>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</si>
  <si>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</si>
  <si>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</si>
  <si>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</si>
  <si>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</si>
  <si>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</si>
  <si>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Деница Кукушева</t>
  </si>
  <si>
    <t>гр. Варна, ул. П. Парчевич, 9</t>
  </si>
  <si>
    <t>052/653-830</t>
  </si>
  <si>
    <t>premierreit@gmail.com</t>
  </si>
  <si>
    <t>Investor.bg</t>
  </si>
  <si>
    <t>Галина Христова</t>
  </si>
  <si>
    <t xml:space="preserve">Счетоводител </t>
  </si>
  <si>
    <t>www.4pr.eu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</si>
</sst>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G33" sqref="G3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42667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Галина Христова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42667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5868</v>
      </c>
      <c r="D6" s="675">
        <f aca="true" t="shared" si="0" ref="D6:D15">C6-E6</f>
        <v>0</v>
      </c>
      <c r="E6" s="674">
        <f>'1-Баланс'!G95</f>
        <v>5868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470</v>
      </c>
      <c r="D7" s="675">
        <f t="shared" si="0"/>
        <v>-180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-114</v>
      </c>
      <c r="D8" s="675">
        <f t="shared" si="0"/>
        <v>0</v>
      </c>
      <c r="E8" s="674">
        <f>ABS('2-Отчет за доходите'!C44)-ABS('2-Отчет за доходите'!G44)</f>
        <v>-114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470</v>
      </c>
      <c r="D11" s="675">
        <f t="shared" si="0"/>
        <v>0</v>
      </c>
      <c r="E11" s="674">
        <f>'4-Отчет за собствения капитал'!L34</f>
        <v>470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-0.3838383838383838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-0.2425531914893617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-0.02111893293812523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-0.019427402862985686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0.7226277372262774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2.8181818181818183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0.5707070707070707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0.015151515151515152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0.015151515151515152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0.05160729800173762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0.05061349693251534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0.9171075837742504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11.485106382978724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0.9199045671438311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0.04042553191489362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0.06397306397306397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284.10526315789474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5310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5310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395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445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98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110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558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5868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-66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260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-326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-114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-180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470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5200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5200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5200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176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174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198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198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5868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359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390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411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411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411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295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297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297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114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297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114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114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114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63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-103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-57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-101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-5074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-5074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5200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5175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260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260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260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260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-326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-326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-114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-440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-440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584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584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-114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470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470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236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236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5074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5074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5310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5310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5310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5310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5310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5310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98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98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110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110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98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98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110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110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5200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5200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5200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191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15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174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198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5398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191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15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174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198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198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5200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5200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5200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5200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D91" sqref="D9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5310</v>
      </c>
      <c r="D21" s="477">
        <v>236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-66</v>
      </c>
      <c r="H28" s="596">
        <f>SUM(H29:H31)</f>
        <v>-42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260</v>
      </c>
      <c r="H29" s="196">
        <v>260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-326</v>
      </c>
      <c r="H30" s="196">
        <v>-302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-114</v>
      </c>
      <c r="H33" s="196">
        <v>-24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-180</v>
      </c>
      <c r="H34" s="598">
        <f>H28+H32+H33</f>
        <v>-66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470</v>
      </c>
      <c r="H37" s="600">
        <f>H26+H18+H34</f>
        <v>584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5200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5200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5310</v>
      </c>
      <c r="D56" s="602">
        <f>D20+D21+D22+D28+D33+D46+D52+D54+D55</f>
        <v>236</v>
      </c>
      <c r="E56" s="100" t="s">
        <v>850</v>
      </c>
      <c r="F56" s="99" t="s">
        <v>172</v>
      </c>
      <c r="G56" s="599">
        <f>G50+G52+G53+G54+G55</f>
        <v>5200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15</v>
      </c>
      <c r="H59" s="196"/>
    </row>
    <row r="60" spans="1:13" ht="15.75">
      <c r="A60" s="89" t="s">
        <v>178</v>
      </c>
      <c r="B60" s="91" t="s">
        <v>179</v>
      </c>
      <c r="C60" s="197">
        <v>395</v>
      </c>
      <c r="D60" s="196">
        <v>754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176</v>
      </c>
      <c r="H61" s="596">
        <f>SUM(H62:H68)</f>
        <v>466</v>
      </c>
    </row>
    <row r="62" spans="1:13" ht="15.75">
      <c r="A62" s="89" t="s">
        <v>186</v>
      </c>
      <c r="B62" s="94" t="s">
        <v>187</v>
      </c>
      <c r="C62" s="197">
        <v>50</v>
      </c>
      <c r="D62" s="196">
        <v>50</v>
      </c>
      <c r="E62" s="200" t="s">
        <v>192</v>
      </c>
      <c r="F62" s="93" t="s">
        <v>193</v>
      </c>
      <c r="G62" s="197">
        <v>2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174</v>
      </c>
      <c r="H64" s="196">
        <v>466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445</v>
      </c>
      <c r="D65" s="598">
        <f>SUM(D59:D64)</f>
        <v>804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2</v>
      </c>
      <c r="D69" s="196">
        <v>3</v>
      </c>
      <c r="E69" s="201" t="s">
        <v>79</v>
      </c>
      <c r="F69" s="93" t="s">
        <v>216</v>
      </c>
      <c r="G69" s="197">
        <v>7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198</v>
      </c>
      <c r="H71" s="598">
        <f>H59+H60+H61+H69+H70</f>
        <v>466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98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110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198</v>
      </c>
      <c r="H79" s="600">
        <f>H71+H73+H75+H77</f>
        <v>466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558</v>
      </c>
      <c r="D94" s="602">
        <f>D65+D76+D85+D92+D93</f>
        <v>814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5868</v>
      </c>
      <c r="D95" s="604">
        <f>D94+D56</f>
        <v>1050</v>
      </c>
      <c r="E95" s="229" t="s">
        <v>942</v>
      </c>
      <c r="F95" s="489" t="s">
        <v>268</v>
      </c>
      <c r="G95" s="603">
        <f>G37+G40+G56+G79</f>
        <v>5868</v>
      </c>
      <c r="H95" s="604">
        <f>H37+H40+H56+H79</f>
        <v>1050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42667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Галина Христова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Деница Кукушева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48" sqref="G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1</v>
      </c>
      <c r="E12" s="194" t="s">
        <v>277</v>
      </c>
      <c r="F12" s="240" t="s">
        <v>278</v>
      </c>
      <c r="G12" s="316">
        <v>295</v>
      </c>
      <c r="H12" s="317"/>
    </row>
    <row r="13" spans="1:8" ht="15.75">
      <c r="A13" s="194" t="s">
        <v>279</v>
      </c>
      <c r="B13" s="190" t="s">
        <v>280</v>
      </c>
      <c r="C13" s="316">
        <v>21</v>
      </c>
      <c r="D13" s="317">
        <v>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</v>
      </c>
      <c r="H14" s="317"/>
    </row>
    <row r="15" spans="1:8" ht="15.75">
      <c r="A15" s="194" t="s">
        <v>287</v>
      </c>
      <c r="B15" s="190" t="s">
        <v>288</v>
      </c>
      <c r="C15" s="316">
        <v>4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/>
      <c r="E16" s="236" t="s">
        <v>52</v>
      </c>
      <c r="F16" s="264" t="s">
        <v>292</v>
      </c>
      <c r="G16" s="628">
        <f>SUM(G12:G15)</f>
        <v>297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359</v>
      </c>
      <c r="D18" s="317">
        <v>-17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390</v>
      </c>
      <c r="D22" s="629">
        <f>SUM(D12:D18)+D19</f>
        <v>16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19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411</v>
      </c>
      <c r="D31" s="635">
        <f>D29+D22</f>
        <v>16</v>
      </c>
      <c r="E31" s="251" t="s">
        <v>824</v>
      </c>
      <c r="F31" s="266" t="s">
        <v>331</v>
      </c>
      <c r="G31" s="253">
        <f>G16+G18+G27</f>
        <v>297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114</v>
      </c>
      <c r="H33" s="629">
        <f>IF((D31-H31)&gt;0,D31-H31,0)</f>
        <v>16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411</v>
      </c>
      <c r="D36" s="637">
        <f>D31-D34+D35</f>
        <v>16</v>
      </c>
      <c r="E36" s="262" t="s">
        <v>346</v>
      </c>
      <c r="F36" s="256" t="s">
        <v>347</v>
      </c>
      <c r="G36" s="267">
        <f>G35-G34+G31</f>
        <v>297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114</v>
      </c>
      <c r="H37" s="254">
        <f>IF((D36-H36)&gt;0,D36-H36,0)</f>
        <v>16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114</v>
      </c>
      <c r="H42" s="244">
        <f>IF(H37&gt;0,IF(D38+H37&lt;0,0,D38+H37),IF(D37-D38&lt;0,D38-D37,0))</f>
        <v>16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114</v>
      </c>
      <c r="H44" s="268">
        <f>IF(D42=0,IF(H42-H43&gt;0,H42-H43+D43,0),IF(D42-D43&lt;0,D43-D42+H43,0))</f>
        <v>16</v>
      </c>
    </row>
    <row r="45" spans="1:8" ht="16.5" thickBot="1">
      <c r="A45" s="270" t="s">
        <v>371</v>
      </c>
      <c r="B45" s="271" t="s">
        <v>372</v>
      </c>
      <c r="C45" s="630">
        <f>C36+C38+C42</f>
        <v>411</v>
      </c>
      <c r="D45" s="631">
        <f>D36+D38+D42</f>
        <v>16</v>
      </c>
      <c r="E45" s="270" t="s">
        <v>373</v>
      </c>
      <c r="F45" s="272" t="s">
        <v>374</v>
      </c>
      <c r="G45" s="630">
        <f>G42+G36</f>
        <v>411</v>
      </c>
      <c r="H45" s="631">
        <f>H42+H36</f>
        <v>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42667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Галина Христова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Деница Кукушева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63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-103</v>
      </c>
      <c r="D12" s="196">
        <v>-8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-57</v>
      </c>
      <c r="D15" s="196">
        <v>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-101</v>
      </c>
      <c r="D21" s="659">
        <f>SUM(D11:D20)</f>
        <v>-7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-5074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-5074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5200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-14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5175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42667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Галина Христова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Деница Кукушева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260</v>
      </c>
      <c r="J13" s="584">
        <f>'1-Баланс'!H30+'1-Баланс'!H33</f>
        <v>-326</v>
      </c>
      <c r="K13" s="585"/>
      <c r="L13" s="584">
        <f>SUM(C13:K13)</f>
        <v>584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260</v>
      </c>
      <c r="J17" s="653">
        <f t="shared" si="2"/>
        <v>-326</v>
      </c>
      <c r="K17" s="653">
        <f t="shared" si="2"/>
        <v>0</v>
      </c>
      <c r="L17" s="584">
        <f t="shared" si="1"/>
        <v>584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-114</v>
      </c>
      <c r="K18" s="585"/>
      <c r="L18" s="584">
        <f t="shared" si="1"/>
        <v>-114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260</v>
      </c>
      <c r="J31" s="653">
        <f t="shared" si="6"/>
        <v>-440</v>
      </c>
      <c r="K31" s="653">
        <f t="shared" si="6"/>
        <v>0</v>
      </c>
      <c r="L31" s="584">
        <f t="shared" si="1"/>
        <v>470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260</v>
      </c>
      <c r="J34" s="587">
        <f t="shared" si="7"/>
        <v>-440</v>
      </c>
      <c r="K34" s="587">
        <f t="shared" si="7"/>
        <v>0</v>
      </c>
      <c r="L34" s="651">
        <f t="shared" si="1"/>
        <v>470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42667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Галина Христова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Деница Кукушева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9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42667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Галина Христова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Деница Кукушева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0" sqref="F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236</v>
      </c>
      <c r="E20" s="328">
        <v>5074</v>
      </c>
      <c r="F20" s="328"/>
      <c r="G20" s="329">
        <f t="shared" si="2"/>
        <v>5310</v>
      </c>
      <c r="H20" s="328"/>
      <c r="I20" s="328"/>
      <c r="J20" s="329">
        <f t="shared" si="3"/>
        <v>5310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5310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236</v>
      </c>
      <c r="E42" s="349">
        <f>E19+E20+E21+E27+E40+E41</f>
        <v>5074</v>
      </c>
      <c r="F42" s="349">
        <f aca="true" t="shared" si="11" ref="F42:R42">F19+F20+F21+F27+F40+F41</f>
        <v>0</v>
      </c>
      <c r="G42" s="349">
        <f t="shared" si="11"/>
        <v>5310</v>
      </c>
      <c r="H42" s="349">
        <f t="shared" si="11"/>
        <v>0</v>
      </c>
      <c r="I42" s="349">
        <f t="shared" si="11"/>
        <v>0</v>
      </c>
      <c r="J42" s="349">
        <f t="shared" si="11"/>
        <v>5310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5310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42667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Галина Христова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Деница Кукушева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7">
      <selection activeCell="D88" sqref="D8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98</v>
      </c>
      <c r="D35" s="362">
        <f>SUM(D36:D39)</f>
        <v>98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98</v>
      </c>
      <c r="D37" s="368">
        <v>98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</v>
      </c>
      <c r="D40" s="362">
        <f>SUM(D41:D44)</f>
        <v>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</v>
      </c>
      <c r="D44" s="368">
        <v>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110</v>
      </c>
      <c r="D45" s="438">
        <f>D26+D30+D31+D33+D32+D34+D35+D40</f>
        <v>110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110</v>
      </c>
      <c r="D46" s="444">
        <f>D45+D23+D21+D11</f>
        <v>110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5200</v>
      </c>
      <c r="D58" s="138">
        <f>D59+D61</f>
        <v>0</v>
      </c>
      <c r="E58" s="136">
        <f t="shared" si="1"/>
        <v>5200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5200</v>
      </c>
      <c r="D59" s="197"/>
      <c r="E59" s="136">
        <f t="shared" si="1"/>
        <v>5200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5200</v>
      </c>
      <c r="D68" s="435">
        <f>D54+D58+D63+D64+D65+D66</f>
        <v>0</v>
      </c>
      <c r="E68" s="436">
        <f t="shared" si="1"/>
        <v>5200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191</v>
      </c>
      <c r="D87" s="134">
        <f>SUM(D88:D92)+D96</f>
        <v>191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15</v>
      </c>
      <c r="D88" s="197">
        <v>15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174</v>
      </c>
      <c r="D89" s="197">
        <v>174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198</v>
      </c>
      <c r="D98" s="433">
        <f>D87+D82+D77+D73+D97</f>
        <v>198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5398</v>
      </c>
      <c r="D99" s="427">
        <f>D98+D70+D68</f>
        <v>198</v>
      </c>
      <c r="E99" s="427">
        <f>E98+E70+E68</f>
        <v>5200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42667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Галина Христова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Деница Кукушева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42667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Галина Христова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Деница Кукушева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2016-10-31T13:55:54Z</dcterms:modified>
  <cp:category/>
  <cp:version/>
  <cp:contentType/>
  <cp:contentStatus/>
</cp:coreProperties>
</file>